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<sst xmlns="http://schemas.openxmlformats.org/spreadsheetml/2006/main" count="2983" uniqueCount="2074">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</sst>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3424076</v>
      </c>
      <c r="J59" s="1120">
        <f>+IF(OR($P$2=98,$P$2=42,$P$2=96,$P$2=97),$Q59,0)</f>
        <v>368853</v>
      </c>
      <c r="K59" s="1095"/>
      <c r="L59" s="1120">
        <f>+IF($P$2=33,$Q59,0)</f>
        <v>0</v>
      </c>
      <c r="M59" s="1095"/>
      <c r="N59" s="1121">
        <f>+ROUND(+G59+J59+L59,0)</f>
        <v>368853</v>
      </c>
      <c r="O59" s="1097"/>
      <c r="P59" s="1119">
        <f>+ROUND(+OTCHET!E275+OTCHET!E276,0)</f>
        <v>3424076</v>
      </c>
      <c r="Q59" s="1120">
        <f>+ROUND(+OTCHET!L275+OTCHET!L276,0)</f>
        <v>368853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3424076</v>
      </c>
      <c r="J63" s="1208">
        <f>+ROUND(+SUM(J58:J61),0)</f>
        <v>368853</v>
      </c>
      <c r="K63" s="1095"/>
      <c r="L63" s="1208">
        <f>+ROUND(+SUM(L58:L61),0)</f>
        <v>0</v>
      </c>
      <c r="M63" s="1095"/>
      <c r="N63" s="1209">
        <f>+ROUND(+SUM(N58:N61),0)</f>
        <v>368853</v>
      </c>
      <c r="O63" s="1097"/>
      <c r="P63" s="1207">
        <f>+ROUND(+SUM(P58:P61),0)</f>
        <v>3424076</v>
      </c>
      <c r="Q63" s="1208">
        <f>+ROUND(+SUM(Q58:Q61),0)</f>
        <v>368853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3424076</v>
      </c>
      <c r="J77" s="1233">
        <f>+ROUND(J56+J63+J67+J71+J75,0)</f>
        <v>368853</v>
      </c>
      <c r="K77" s="1095"/>
      <c r="L77" s="1233">
        <f>+ROUND(L56+L63+L67+L71+L75,0)</f>
        <v>0</v>
      </c>
      <c r="M77" s="1095"/>
      <c r="N77" s="1234">
        <f>+ROUND(N56+N63+N67+N71+N75,0)</f>
        <v>368853</v>
      </c>
      <c r="O77" s="1097"/>
      <c r="P77" s="1231">
        <f>+ROUND(P56+P63+P67+P71+P75,0)</f>
        <v>3424076</v>
      </c>
      <c r="Q77" s="1232">
        <f>+ROUND(Q56+Q63+Q67+Q71+Q75,0)</f>
        <v>368853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3394874</v>
      </c>
      <c r="J79" s="1108">
        <f>+IF(OR($P$2=98,$P$2=42,$P$2=96,$P$2=97),$Q79,0)</f>
        <v>1044765</v>
      </c>
      <c r="K79" s="1095"/>
      <c r="L79" s="1108">
        <f>+IF($P$2=33,$Q79,0)</f>
        <v>0</v>
      </c>
      <c r="M79" s="1095"/>
      <c r="N79" s="1109">
        <f>+ROUND(+G79+J79+L79,0)</f>
        <v>1044765</v>
      </c>
      <c r="O79" s="1097"/>
      <c r="P79" s="1107">
        <f>+ROUND(OTCHET!E419,0)</f>
        <v>3394874</v>
      </c>
      <c r="Q79" s="1108">
        <f>+ROUND(OTCHET!L419,0)</f>
        <v>1044765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3394874</v>
      </c>
      <c r="J81" s="1242">
        <f>+ROUND(J79+J80,0)</f>
        <v>1044765</v>
      </c>
      <c r="K81" s="1095"/>
      <c r="L81" s="1242">
        <f>+ROUND(L79+L80,0)</f>
        <v>0</v>
      </c>
      <c r="M81" s="1095"/>
      <c r="N81" s="1243">
        <f>+ROUND(N79+N80,0)</f>
        <v>1044765</v>
      </c>
      <c r="O81" s="1097"/>
      <c r="P81" s="1241">
        <f>+ROUND(P79+P80,0)</f>
        <v>3394874</v>
      </c>
      <c r="Q81" s="1242">
        <f>+ROUND(Q79+Q80,0)</f>
        <v>1044765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675912</v>
      </c>
      <c r="K83" s="1095"/>
      <c r="L83" s="1255">
        <f>+ROUND(L48,0)-ROUND(L77,0)+ROUND(L81,0)</f>
        <v>0</v>
      </c>
      <c r="M83" s="1095"/>
      <c r="N83" s="1256">
        <f>+ROUND(N48,0)-ROUND(N77,0)+ROUND(N81,0)</f>
        <v>675912</v>
      </c>
      <c r="O83" s="1257"/>
      <c r="P83" s="1254">
        <f>+ROUND(P48,0)-ROUND(P77,0)+ROUND(P81,0)</f>
        <v>-29202</v>
      </c>
      <c r="Q83" s="1255">
        <f>+ROUND(Q48,0)-ROUND(Q77,0)+ROUND(Q81,0)</f>
        <v>675912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-675912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-675912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-675912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705114</v>
      </c>
      <c r="K131" s="1095"/>
      <c r="L131" s="1120">
        <f>+IF($P$2=33,$Q131,0)</f>
        <v>0</v>
      </c>
      <c r="M131" s="1095"/>
      <c r="N131" s="1121">
        <f>+ROUND(+G131+J131+L131,0)</f>
        <v>705114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705114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675912</v>
      </c>
      <c r="K132" s="1095"/>
      <c r="L132" s="1295">
        <f>+ROUND(+L131-L129-L130,0)</f>
        <v>0</v>
      </c>
      <c r="M132" s="1095"/>
      <c r="N132" s="1296">
        <f>+ROUND(+N131-N129-N130,0)</f>
        <v>675912</v>
      </c>
      <c r="O132" s="1097"/>
      <c r="P132" s="1294">
        <f>+ROUND(+P131-P129-P130,0)</f>
        <v>-29202</v>
      </c>
      <c r="Q132" s="1295">
        <f>+ROUND(+Q131-Q129-Q130,0)</f>
        <v>675912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3424076</v>
      </c>
      <c r="F38" s="847">
        <f>F39+F43+F44+F46+SUM(F48:F52)+F55</f>
        <v>368853</v>
      </c>
      <c r="G38" s="848">
        <f>G39+G43+G44+G46+SUM(G48:G52)+G55</f>
        <v>0</v>
      </c>
      <c r="H38" s="849">
        <f>H39+H43+H44+H46+SUM(H48:H52)+H55</f>
        <v>368853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3424076</v>
      </c>
      <c r="F49" s="815">
        <f t="shared" si="1"/>
        <v>368853</v>
      </c>
      <c r="G49" s="816">
        <f>OTCHET!I275+OTCHET!I276+OTCHET!I284+OTCHET!I287</f>
        <v>0</v>
      </c>
      <c r="H49" s="817">
        <f>OTCHET!J275+OTCHET!J276+OTCHET!J284+OTCHET!J287</f>
        <v>368853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3394874</v>
      </c>
      <c r="F56" s="892">
        <f>+F57+F58+F62</f>
        <v>1044765</v>
      </c>
      <c r="G56" s="893">
        <f>+G57+G58+G62</f>
        <v>0</v>
      </c>
      <c r="H56" s="894">
        <f>+H57+H58+H62</f>
        <v>1044765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3394874</v>
      </c>
      <c r="F58" s="901">
        <f t="shared" si="2"/>
        <v>1044765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1044765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675912</v>
      </c>
      <c r="G64" s="928">
        <f>+G22-G38+G56-G63</f>
        <v>0</v>
      </c>
      <c r="H64" s="929">
        <f>+H22-H38+H56-H63</f>
        <v>675912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-675912</v>
      </c>
      <c r="G66" s="938">
        <f>SUM(+G68+G76+G77+G84+G85+G86+G89+G90+G91+G92+G93+G94+G95)</f>
        <v>0</v>
      </c>
      <c r="H66" s="939">
        <f>SUM(+H68+H76+H77+H84+H85+H86+H89+H90+H91+H92+H93+H94+H95)</f>
        <v>-675912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-705114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-705114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43616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368853</v>
      </c>
      <c r="K275" s="276">
        <f t="shared" si="68"/>
        <v>0</v>
      </c>
      <c r="L275" s="310">
        <f t="shared" si="68"/>
        <v>368853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3424076</v>
      </c>
      <c r="F301" s="396">
        <f t="shared" si="77"/>
        <v>0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368853</v>
      </c>
      <c r="K301" s="398">
        <f t="shared" si="77"/>
        <v>0</v>
      </c>
      <c r="L301" s="395">
        <f t="shared" si="77"/>
        <v>368853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178968</v>
      </c>
      <c r="F396" s="459">
        <f t="shared" si="88"/>
        <v>0</v>
      </c>
      <c r="G396" s="473">
        <f t="shared" si="88"/>
        <v>178968</v>
      </c>
      <c r="H396" s="445">
        <f>SUM(H397:H398)</f>
        <v>0</v>
      </c>
      <c r="I396" s="459">
        <f t="shared" si="88"/>
        <v>0</v>
      </c>
      <c r="J396" s="444">
        <f t="shared" si="88"/>
        <v>179781</v>
      </c>
      <c r="K396" s="445">
        <f>SUM(K397:K398)</f>
        <v>0</v>
      </c>
      <c r="L396" s="1378">
        <f t="shared" si="88"/>
        <v>179781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178968</v>
      </c>
      <c r="F397" s="152"/>
      <c r="G397" s="153">
        <v>178968</v>
      </c>
      <c r="H397" s="154">
        <v>0</v>
      </c>
      <c r="I397" s="152"/>
      <c r="J397" s="153">
        <v>179781</v>
      </c>
      <c r="K397" s="154">
        <v>0</v>
      </c>
      <c r="L397" s="1379">
        <f>I397+J397+K397</f>
        <v>179781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3215906</v>
      </c>
      <c r="F399" s="459">
        <f t="shared" si="89"/>
        <v>0</v>
      </c>
      <c r="G399" s="473">
        <f t="shared" si="89"/>
        <v>3215906</v>
      </c>
      <c r="H399" s="445">
        <f>SUM(H400:H401)</f>
        <v>0</v>
      </c>
      <c r="I399" s="459">
        <f t="shared" si="89"/>
        <v>0</v>
      </c>
      <c r="J399" s="444">
        <f t="shared" si="89"/>
        <v>864984</v>
      </c>
      <c r="K399" s="445">
        <f>SUM(K400:K401)</f>
        <v>0</v>
      </c>
      <c r="L399" s="1378">
        <f t="shared" si="89"/>
        <v>864984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3215906</v>
      </c>
      <c r="F400" s="158">
        <v>0</v>
      </c>
      <c r="G400" s="159">
        <v>3215906</v>
      </c>
      <c r="H400" s="154">
        <v>0</v>
      </c>
      <c r="I400" s="158">
        <v>0</v>
      </c>
      <c r="J400" s="159">
        <v>864984</v>
      </c>
      <c r="K400" s="154">
        <v>0</v>
      </c>
      <c r="L400" s="1379">
        <f>I400+J400+K400</f>
        <v>864984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3394874</v>
      </c>
      <c r="F419" s="495">
        <f t="shared" si="95"/>
        <v>0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1044765</v>
      </c>
      <c r="K419" s="515">
        <f>SUM(K361,K375,K383,K388,K391,K396,K399,K402,K405,K406,K409,K412)</f>
        <v>0</v>
      </c>
      <c r="L419" s="512">
        <f t="shared" si="95"/>
        <v>1044765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675912</v>
      </c>
      <c r="K445" s="548">
        <f t="shared" si="99"/>
        <v>0</v>
      </c>
      <c r="L445" s="549">
        <f t="shared" si="99"/>
        <v>675912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-675912</v>
      </c>
      <c r="K446" s="555">
        <f t="shared" si="100"/>
        <v>0</v>
      </c>
      <c r="L446" s="556">
        <f>+L597</f>
        <v>-675912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-675912</v>
      </c>
      <c r="K566" s="581">
        <f t="shared" si="128"/>
        <v>0</v>
      </c>
      <c r="L566" s="578">
        <f t="shared" si="128"/>
        <v>-675912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-705114</v>
      </c>
      <c r="K573" s="1627">
        <v>0</v>
      </c>
      <c r="L573" s="1393">
        <f t="shared" si="129"/>
        <v>-705114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-675912</v>
      </c>
      <c r="K597" s="666">
        <f t="shared" si="133"/>
        <v>0</v>
      </c>
      <c r="L597" s="662">
        <f t="shared" si="133"/>
        <v>-675912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Симеоновград</v>
      </c>
      <c r="C623" s="1780"/>
      <c r="D623" s="1781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Симеоновград</v>
      </c>
      <c r="C761" s="1780"/>
      <c r="D761" s="1781"/>
      <c r="E761" s="115">
        <f>$E$9</f>
        <v>43466</v>
      </c>
      <c r="F761" s="226">
        <f>$F$9</f>
        <v>43616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6606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6606</v>
      </c>
      <c r="D773" s="1452" t="s">
        <v>589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2149963</v>
      </c>
      <c r="F863" s="1422">
        <v>0</v>
      </c>
      <c r="G863" s="1423">
        <v>2149963</v>
      </c>
      <c r="H863" s="1424"/>
      <c r="I863" s="1422">
        <v>0</v>
      </c>
      <c r="J863" s="1423">
        <v>368853</v>
      </c>
      <c r="K863" s="1424"/>
      <c r="L863" s="310">
        <f>I863+J863+K863</f>
        <v>368853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2149963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2149963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368853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368853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